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0 BESTANDEN\0 WIJN\Rubinus Local\"/>
    </mc:Choice>
  </mc:AlternateContent>
  <xr:revisionPtr revIDLastSave="0" documentId="13_ncr:1_{74188122-1636-4796-B429-C46929AB2B03}" xr6:coauthVersionLast="47" xr6:coauthVersionMax="47" xr10:uidLastSave="{00000000-0000-0000-0000-000000000000}"/>
  <bookViews>
    <workbookView xWindow="-110" yWindow="-110" windowWidth="19420" windowHeight="10560" xr2:uid="{8FF92296-54FD-46C2-86CE-72E96D5E1207}"/>
  </bookViews>
  <sheets>
    <sheet name="Calculator" sheetId="1" r:id="rId1"/>
    <sheet name="Tabel" sheetId="3" r:id="rId2"/>
    <sheet name="Toelichtingen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" i="1" l="1"/>
  <c r="D8" i="1" l="1"/>
  <c r="D13" i="1" l="1"/>
  <c r="D16" i="1" s="1"/>
  <c r="D28" i="1" s="1"/>
  <c r="D23" i="1"/>
  <c r="D24" i="1" s="1"/>
  <c r="D25" i="1" l="1"/>
  <c r="D29" i="1" s="1"/>
  <c r="D30" i="1" s="1"/>
</calcChain>
</file>

<file path=xl/sharedStrings.xml><?xml version="1.0" encoding="utf-8"?>
<sst xmlns="http://schemas.openxmlformats.org/spreadsheetml/2006/main" count="95" uniqueCount="87">
  <si>
    <t>Volume</t>
  </si>
  <si>
    <t>Gemeten pH</t>
  </si>
  <si>
    <t>SULFIET CALCULATOR</t>
  </si>
  <si>
    <t xml:space="preserve">  (poeder 55% - tabletten 45%)</t>
  </si>
  <si>
    <t xml:space="preserve">  [mg/L]</t>
  </si>
  <si>
    <r>
      <t>Benodigd moleculair SO</t>
    </r>
    <r>
      <rPr>
        <sz val="8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voor bescherming wijn</t>
    </r>
  </si>
  <si>
    <t>Gemeten vrij sulfiet</t>
  </si>
  <si>
    <r>
      <t>Percentage SO</t>
    </r>
    <r>
      <rPr>
        <sz val="8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in KDS</t>
    </r>
  </si>
  <si>
    <t>Verwachte bewaarjaren</t>
  </si>
  <si>
    <t>Verlies bij bottelen</t>
  </si>
  <si>
    <t xml:space="preserve">  mg/L vrij sulfiet</t>
  </si>
  <si>
    <t>Verlies bij lucht onder kurk</t>
  </si>
  <si>
    <t>Verlies per bewaarjaar</t>
  </si>
  <si>
    <t>Verlies hele bewaarperiode</t>
  </si>
  <si>
    <t>Totaal te compenseren verliezen</t>
  </si>
  <si>
    <t>Daarvoor extra KDS nodig</t>
  </si>
  <si>
    <t xml:space="preserve">  mg/L vrij sulfiet (1 bij schroefdop of Diamkurk, anders 5)</t>
  </si>
  <si>
    <t xml:space="preserve">  mg/L vrij sulfiet (1 bij gebruik inert gas na vullen fles, anders 5)</t>
  </si>
  <si>
    <t xml:space="preserve">  mg/L vrij sulfiet (1 bij gebruik inert gas voor vullen fles, anders 5)</t>
  </si>
  <si>
    <t xml:space="preserve">  [mg/L] (tanninerijke wijn 0,6, tanninearme wijn 0,8)</t>
  </si>
  <si>
    <t>KDS toevoegen MINIMAAL</t>
  </si>
  <si>
    <t xml:space="preserve">  (globale vuistregels)</t>
  </si>
  <si>
    <t>Bij bottelen rekening houden met</t>
  </si>
  <si>
    <t>Sulfiet bindt aan o.a. aceetaldehyde, polyfenolen (zoals tannines en anthocyanen) en aan suikers.</t>
  </si>
  <si>
    <t>Beter is meting met Glyoxal</t>
  </si>
  <si>
    <r>
      <t>Formule relatie pH, vrij sulfiet en moleculair SO</t>
    </r>
    <r>
      <rPr>
        <b/>
        <sz val="8"/>
        <color theme="1"/>
        <rFont val="Arial"/>
        <family val="2"/>
      </rPr>
      <t>2</t>
    </r>
  </si>
  <si>
    <t>pH-1,8</t>
  </si>
  <si>
    <t>)</t>
  </si>
  <si>
    <t>(</t>
  </si>
  <si>
    <t>1 + 10</t>
  </si>
  <si>
    <t>moleculair SO2 = vrij sulfiet /</t>
  </si>
  <si>
    <t>https://srjcstaff.santarosa.edu/~jhenderson/SO2.pdf</t>
  </si>
  <si>
    <r>
      <t>Moleculair SO</t>
    </r>
    <r>
      <rPr>
        <sz val="8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= Vrij sulfiet gedeeld door (1+10 (tot de macht (pH-1,8)) ofwel</t>
    </r>
  </si>
  <si>
    <t>NB: stabiel vrij sulfiet?</t>
  </si>
  <si>
    <t>Vul in</t>
  </si>
  <si>
    <t xml:space="preserve">  gram (naar boven afgerond)</t>
  </si>
  <si>
    <t xml:space="preserve">  [L]</t>
  </si>
  <si>
    <t>Bovenstaande waarden uitgerekend met tool van AWRI op</t>
  </si>
  <si>
    <t>https://www.awri.com.au/industry_support/winemaking_resources/calculators/molecular-sulfur-dioxide/</t>
  </si>
  <si>
    <t>pH</t>
  </si>
  <si>
    <t xml:space="preserve">Minimaal benodigd vrij sulfiet bij deze pH </t>
  </si>
  <si>
    <t xml:space="preserve">Aanwezige reductonen of hiervoor reserveren </t>
  </si>
  <si>
    <t xml:space="preserve">Gemeten vrij sulfiet - reductonen </t>
  </si>
  <si>
    <t xml:space="preserve">Ontbrekend vrij sulfiet </t>
  </si>
  <si>
    <t>Zie ook de toelichting</t>
  </si>
  <si>
    <t xml:space="preserve">Samenvatting toevoegen KDS </t>
  </si>
  <si>
    <t xml:space="preserve">Voor de wijn </t>
  </si>
  <si>
    <t xml:space="preserve">Voor de compensaties </t>
  </si>
  <si>
    <t xml:space="preserve">Totaal </t>
  </si>
  <si>
    <t xml:space="preserve">  gram KDS</t>
  </si>
  <si>
    <t xml:space="preserve">  [mg/L] vuistregel Rood 5-10, Rosé en Wit 0-2)</t>
  </si>
  <si>
    <t>Bij rode wijn gemiddeld 5-10 mg/L</t>
  </si>
  <si>
    <t>Bij roséwijn en witte wijn 0-2 mg/L</t>
  </si>
  <si>
    <t>Reductonen</t>
  </si>
  <si>
    <t>Wettelijke maxima totaalsulfiet (vrij sulfiet + reductonen + blijvend gebonden sulfiet</t>
  </si>
  <si>
    <t>Zie</t>
  </si>
  <si>
    <t>https://www.kvnw.nl/activiteiten/wijnetiket/maximumgehalte-sulfiet-in-wijn</t>
  </si>
  <si>
    <t>A1 = A2*(1+10^(A3-1,8))</t>
  </si>
  <si>
    <t>Waarbij</t>
  </si>
  <si>
    <t>A1 de cel is met de gezochte uitkomst in mg/L vrij sulfiet</t>
  </si>
  <si>
    <t>A3 de cel is waar de de pH-waarde invult</t>
  </si>
  <si>
    <r>
      <rPr>
        <sz val="10"/>
        <color theme="1"/>
        <rFont val="Arial"/>
        <family val="2"/>
      </rPr>
      <t>A2 de cel is waar je het gewenst moleculair SO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invult</t>
    </r>
  </si>
  <si>
    <t>Bronnen:</t>
  </si>
  <si>
    <t>Vrij sulfiet mg/L WITTE wijn</t>
  </si>
  <si>
    <t>Vrij sulfiet mg/L RODE wijn</t>
  </si>
  <si>
    <t>Tabel pH en daarbij minimaal benodigd vrij sulfiet</t>
  </si>
  <si>
    <t xml:space="preserve">  [format 3,6 - niet 3.6]</t>
  </si>
  <si>
    <t>Voor de excelknutselaars onder ons:</t>
  </si>
  <si>
    <r>
      <t xml:space="preserve">De werkbladen in dit excelbestand zijn </t>
    </r>
    <r>
      <rPr>
        <b/>
        <sz val="10"/>
        <color theme="1"/>
        <rFont val="Arial"/>
        <family val="2"/>
      </rPr>
      <t>NIET</t>
    </r>
    <r>
      <rPr>
        <sz val="10"/>
        <color theme="1"/>
        <rFont val="Arial"/>
        <family val="2"/>
      </rPr>
      <t xml:space="preserve"> beveiligd tegen overschrijven van formules</t>
    </r>
  </si>
  <si>
    <t>Bij beschadinging van de formules kunt u het bestand opnieuw downloaden</t>
  </si>
  <si>
    <t>Bij toevoegen van KDS heeft het vrij sulfiet altijd even tijd nodig om te settelen</t>
  </si>
  <si>
    <t>Pas als alle bindingsmogelijkheden zijn benut, blijft vrij sulfiet over</t>
  </si>
  <si>
    <t>De berekeningen gelden daarom alleen als een week na toevoeging van KDS het gehalte vrij sulfiet stabiel is,</t>
  </si>
  <si>
    <t>en niet meer daalt</t>
  </si>
  <si>
    <t>Settelen houdt in: Binden aan aceetaldehyde, polyfenolen (zoals tannuines en anthocyanen) en suikers</t>
  </si>
  <si>
    <t>Als ze daarvan los kunnen komen heten dat reductonen. Je kunt schatten daarvan aanwezig is:</t>
  </si>
  <si>
    <t>Toelichtingen</t>
  </si>
  <si>
    <r>
      <rPr>
        <sz val="10"/>
        <color theme="1"/>
        <rFont val="Calibri"/>
        <family val="2"/>
      </rPr>
      <t>©</t>
    </r>
    <r>
      <rPr>
        <sz val="10"/>
        <color theme="1"/>
        <rFont val="Arial"/>
        <family val="2"/>
      </rPr>
      <t>Siem Zwaard 2023</t>
    </r>
  </si>
  <si>
    <t>GSM-app FermCalc</t>
  </si>
  <si>
    <t>AWRI Winemaking Calculator</t>
  </si>
  <si>
    <t>GSM-app ad EUR 5,99 (dd 2023)</t>
  </si>
  <si>
    <t>Website (gratis) diverse tools</t>
  </si>
  <si>
    <t>Andere calculators (engelstalig)</t>
  </si>
  <si>
    <t>https://www.awri.com.au/industry_support/winemaking_resources/calculators/</t>
  </si>
  <si>
    <t>Sulfite Calculator van Daniel Pambianch (Winemaker Magazine)</t>
  </si>
  <si>
    <t>https://winemakermag.com/resource/1301-sulfite-calculator</t>
  </si>
  <si>
    <t>Met veel extra informatie over sulfiet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</si>
</sst>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vertAlign val="superscript"/>
      <sz val="10"/>
      <color theme="1"/>
      <name val="Arial"/>
      <family val="2"/>
    </font>
    <font>
      <sz val="14"/>
      <color theme="1"/>
      <name val="Arial"/>
      <family val="2"/>
    </font>
    <font>
      <vertAlign val="subscript"/>
      <sz val="16"/>
      <color theme="1"/>
      <name val="Arial"/>
      <family val="2"/>
    </font>
    <font>
      <b/>
      <sz val="14"/>
      <color theme="1"/>
      <name val="Arial"/>
      <family val="2"/>
    </font>
    <font>
      <u/>
      <sz val="10"/>
      <color theme="10"/>
      <name val="Arial"/>
      <family val="2"/>
    </font>
    <font>
      <sz val="10"/>
      <color theme="1"/>
      <name val="Calibri"/>
      <family val="2"/>
    </font>
    <font>
      <sz val="10"/>
      <name val="Arial"/>
      <family val="2"/>
    </font>
    <font>
      <vertAlign val="subscript"/>
      <sz val="10"/>
      <color theme="1"/>
      <name val="Arial"/>
      <family val="2"/>
    </font>
    <font>
      <u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9">
    <xf numFmtId="0" fontId="0" fillId="0" borderId="0" xfId="0"/>
    <xf numFmtId="0" fontId="7" fillId="2" borderId="0" xfId="0" applyFont="1" applyFill="1"/>
    <xf numFmtId="0" fontId="0" fillId="2" borderId="0" xfId="0" applyFill="1"/>
    <xf numFmtId="0" fontId="0" fillId="2" borderId="0" xfId="0" applyFill="1" applyAlignment="1">
      <alignment horizontal="right"/>
    </xf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1" xfId="0" applyFill="1" applyBorder="1"/>
    <xf numFmtId="0" fontId="0" fillId="2" borderId="9" xfId="0" applyFill="1" applyBorder="1"/>
    <xf numFmtId="0" fontId="1" fillId="2" borderId="0" xfId="0" applyFont="1" applyFill="1"/>
    <xf numFmtId="0" fontId="1" fillId="2" borderId="0" xfId="0" applyFont="1" applyFill="1" applyAlignment="1">
      <alignment horizontal="left"/>
    </xf>
    <xf numFmtId="164" fontId="0" fillId="2" borderId="0" xfId="0" applyNumberFormat="1" applyFill="1" applyAlignment="1">
      <alignment horizontal="right"/>
    </xf>
    <xf numFmtId="0" fontId="0" fillId="2" borderId="0" xfId="0" applyFill="1" applyAlignment="1">
      <alignment horizontal="left"/>
    </xf>
    <xf numFmtId="164" fontId="0" fillId="3" borderId="2" xfId="0" applyNumberFormat="1" applyFill="1" applyBorder="1" applyAlignment="1">
      <alignment horizontal="right"/>
    </xf>
    <xf numFmtId="0" fontId="0" fillId="3" borderId="2" xfId="0" applyFill="1" applyBorder="1"/>
    <xf numFmtId="2" fontId="6" fillId="2" borderId="0" xfId="0" applyNumberFormat="1" applyFont="1" applyFill="1" applyAlignment="1">
      <alignment horizontal="right" vertical="center"/>
    </xf>
    <xf numFmtId="0" fontId="5" fillId="2" borderId="0" xfId="0" applyFont="1" applyFill="1"/>
    <xf numFmtId="0" fontId="6" fillId="2" borderId="0" xfId="0" applyFont="1" applyFill="1" applyAlignment="1">
      <alignment vertical="center"/>
    </xf>
    <xf numFmtId="0" fontId="4" fillId="2" borderId="0" xfId="0" applyFont="1" applyFill="1" applyAlignment="1">
      <alignment horizontal="right"/>
    </xf>
    <xf numFmtId="0" fontId="8" fillId="2" borderId="0" xfId="1" applyFill="1"/>
    <xf numFmtId="0" fontId="7" fillId="2" borderId="0" xfId="0" applyFont="1" applyFill="1" applyAlignment="1">
      <alignment horizontal="left"/>
    </xf>
    <xf numFmtId="0" fontId="7" fillId="4" borderId="3" xfId="0" applyFont="1" applyFill="1" applyBorder="1" applyAlignment="1">
      <alignment horizontal="left"/>
    </xf>
    <xf numFmtId="0" fontId="1" fillId="4" borderId="4" xfId="0" applyFont="1" applyFill="1" applyBorder="1"/>
    <xf numFmtId="0" fontId="1" fillId="4" borderId="4" xfId="0" applyFont="1" applyFill="1" applyBorder="1" applyAlignment="1">
      <alignment horizontal="left"/>
    </xf>
    <xf numFmtId="0" fontId="0" fillId="4" borderId="4" xfId="0" applyFill="1" applyBorder="1"/>
    <xf numFmtId="0" fontId="0" fillId="4" borderId="5" xfId="0" applyFill="1" applyBorder="1"/>
    <xf numFmtId="0" fontId="0" fillId="4" borderId="8" xfId="0" applyFill="1" applyBorder="1"/>
    <xf numFmtId="0" fontId="0" fillId="4" borderId="1" xfId="0" applyFill="1" applyBorder="1"/>
    <xf numFmtId="0" fontId="0" fillId="4" borderId="9" xfId="0" applyFill="1" applyBorder="1"/>
    <xf numFmtId="4" fontId="0" fillId="2" borderId="0" xfId="0" applyNumberFormat="1" applyFill="1"/>
    <xf numFmtId="4" fontId="1" fillId="2" borderId="0" xfId="0" applyNumberFormat="1" applyFont="1" applyFill="1"/>
    <xf numFmtId="0" fontId="0" fillId="2" borderId="7" xfId="0" applyFill="1" applyBorder="1" applyAlignment="1">
      <alignment horizontal="left"/>
    </xf>
    <xf numFmtId="2" fontId="0" fillId="2" borderId="0" xfId="0" applyNumberFormat="1" applyFill="1" applyAlignment="1">
      <alignment horizontal="right"/>
    </xf>
    <xf numFmtId="1" fontId="0" fillId="3" borderId="2" xfId="0" applyNumberFormat="1" applyFill="1" applyBorder="1" applyAlignment="1">
      <alignment horizontal="right"/>
    </xf>
    <xf numFmtId="1" fontId="0" fillId="2" borderId="0" xfId="0" applyNumberFormat="1" applyFill="1" applyAlignment="1">
      <alignment horizontal="right"/>
    </xf>
    <xf numFmtId="1" fontId="0" fillId="2" borderId="0" xfId="0" applyNumberFormat="1" applyFill="1"/>
    <xf numFmtId="1" fontId="0" fillId="3" borderId="2" xfId="0" applyNumberFormat="1" applyFill="1" applyBorder="1"/>
    <xf numFmtId="0" fontId="1" fillId="2" borderId="0" xfId="0" applyFont="1" applyFill="1" applyAlignment="1">
      <alignment horizontal="right"/>
    </xf>
    <xf numFmtId="164" fontId="0" fillId="2" borderId="2" xfId="0" applyNumberFormat="1" applyFill="1" applyBorder="1"/>
    <xf numFmtId="164" fontId="0" fillId="2" borderId="2" xfId="0" applyNumberFormat="1" applyFill="1" applyBorder="1" applyAlignment="1">
      <alignment horizontal="right"/>
    </xf>
    <xf numFmtId="164" fontId="1" fillId="2" borderId="2" xfId="0" applyNumberFormat="1" applyFont="1" applyFill="1" applyBorder="1"/>
    <xf numFmtId="164" fontId="1" fillId="2" borderId="0" xfId="0" applyNumberFormat="1" applyFont="1" applyFill="1" applyAlignment="1">
      <alignment horizontal="right"/>
    </xf>
    <xf numFmtId="0" fontId="0" fillId="2" borderId="13" xfId="0" applyFill="1" applyBorder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 readingOrder="1"/>
    </xf>
    <xf numFmtId="0" fontId="12" fillId="2" borderId="0" xfId="0" applyFont="1" applyFill="1"/>
    <xf numFmtId="164" fontId="0" fillId="3" borderId="11" xfId="0" applyNumberFormat="1" applyFill="1" applyBorder="1"/>
    <xf numFmtId="164" fontId="0" fillId="3" borderId="12" xfId="0" applyNumberFormat="1" applyFill="1" applyBorder="1"/>
    <xf numFmtId="164" fontId="0" fillId="3" borderId="10" xfId="0" applyNumberFormat="1" applyFill="1" applyBorder="1"/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wri.com.au/industry_support/winemaking_resources/calculators/molecular-sulfur-dioxide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wri.com.au/industry_support/winemaking_resources/calculators/molecular-sulfur-dioxide/" TargetMode="External"/><Relationship Id="rId2" Type="http://schemas.openxmlformats.org/officeDocument/2006/relationships/hyperlink" Target="https://srjcstaff.santarosa.edu/~jhenderson/SO2.pdf" TargetMode="External"/><Relationship Id="rId1" Type="http://schemas.openxmlformats.org/officeDocument/2006/relationships/hyperlink" Target="https://www.kvnw.nl/activiteiten/wijnetiket/maximumgehalte-sulfiet-in-wijn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https://winemakermag.com/resource/1301-sulfite-calculator" TargetMode="External"/><Relationship Id="rId4" Type="http://schemas.openxmlformats.org/officeDocument/2006/relationships/hyperlink" Target="https://www.awri.com.au/industry_support/winemaking_resources/calculator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697865-0DD9-4CD8-803C-33292A9D7FE7}">
  <dimension ref="B2:K34"/>
  <sheetViews>
    <sheetView tabSelected="1" workbookViewId="0"/>
  </sheetViews>
  <sheetFormatPr defaultColWidth="9.1796875" defaultRowHeight="12.5" x14ac:dyDescent="0.25"/>
  <cols>
    <col min="1" max="1" width="2.6328125" style="2" customWidth="1"/>
    <col min="2" max="2" width="42.26953125" style="2" customWidth="1"/>
    <col min="3" max="3" width="1.54296875" style="2" customWidth="1"/>
    <col min="4" max="4" width="6.1796875" style="2" customWidth="1"/>
    <col min="5" max="5" width="5" style="2" customWidth="1"/>
    <col min="6" max="11" width="9.1796875" style="2"/>
    <col min="12" max="12" width="2.6328125" style="2" customWidth="1"/>
    <col min="13" max="16384" width="9.1796875" style="2"/>
  </cols>
  <sheetData>
    <row r="2" spans="2:11" ht="18" x14ac:dyDescent="0.4">
      <c r="B2" s="21" t="s">
        <v>2</v>
      </c>
      <c r="C2" s="22"/>
      <c r="D2" s="23"/>
      <c r="E2" s="23"/>
      <c r="F2" s="24"/>
      <c r="G2" s="24"/>
      <c r="H2" s="24"/>
      <c r="I2" s="24"/>
      <c r="J2" s="24"/>
      <c r="K2" s="25"/>
    </row>
    <row r="3" spans="2:11" ht="13" x14ac:dyDescent="0.3">
      <c r="B3" s="26" t="s">
        <v>44</v>
      </c>
      <c r="C3" s="27"/>
      <c r="D3" s="27"/>
      <c r="E3" s="27"/>
      <c r="F3" s="27"/>
      <c r="G3" s="27"/>
      <c r="H3" s="27"/>
      <c r="I3" s="27"/>
      <c r="J3" s="27" t="s">
        <v>77</v>
      </c>
      <c r="K3" s="28"/>
    </row>
    <row r="5" spans="2:11" x14ac:dyDescent="0.25">
      <c r="D5" s="3" t="s">
        <v>34</v>
      </c>
    </row>
    <row r="6" spans="2:11" x14ac:dyDescent="0.25">
      <c r="B6" s="3" t="s">
        <v>1</v>
      </c>
      <c r="C6" s="3"/>
      <c r="D6" s="13">
        <v>3.6</v>
      </c>
      <c r="E6" s="2" t="s">
        <v>66</v>
      </c>
    </row>
    <row r="7" spans="2:11" x14ac:dyDescent="0.25">
      <c r="B7" s="3" t="s">
        <v>5</v>
      </c>
      <c r="C7" s="3"/>
      <c r="D7" s="13">
        <v>0.6</v>
      </c>
      <c r="E7" s="12" t="s">
        <v>19</v>
      </c>
    </row>
    <row r="8" spans="2:11" x14ac:dyDescent="0.25">
      <c r="B8" s="3" t="s">
        <v>40</v>
      </c>
      <c r="C8" s="3"/>
      <c r="D8" s="34">
        <f>D7*(1+10^(D6-1.8))</f>
        <v>38.457440668811614</v>
      </c>
      <c r="E8" s="2" t="s">
        <v>4</v>
      </c>
    </row>
    <row r="9" spans="2:11" x14ac:dyDescent="0.25">
      <c r="B9" s="3"/>
      <c r="C9" s="3"/>
      <c r="D9" s="32"/>
    </row>
    <row r="10" spans="2:11" x14ac:dyDescent="0.25">
      <c r="B10" s="3" t="s">
        <v>6</v>
      </c>
      <c r="C10" s="3"/>
      <c r="D10" s="33">
        <v>12</v>
      </c>
      <c r="E10" s="2" t="s">
        <v>4</v>
      </c>
    </row>
    <row r="11" spans="2:11" x14ac:dyDescent="0.25">
      <c r="B11" s="3" t="s">
        <v>41</v>
      </c>
      <c r="D11" s="36">
        <v>6</v>
      </c>
      <c r="E11" s="2" t="s">
        <v>50</v>
      </c>
    </row>
    <row r="12" spans="2:11" x14ac:dyDescent="0.25">
      <c r="B12" s="3" t="s">
        <v>42</v>
      </c>
      <c r="C12" s="3"/>
      <c r="D12" s="34">
        <f>D10-D11</f>
        <v>6</v>
      </c>
      <c r="E12" s="2" t="s">
        <v>4</v>
      </c>
    </row>
    <row r="13" spans="2:11" x14ac:dyDescent="0.25">
      <c r="B13" s="3" t="s">
        <v>43</v>
      </c>
      <c r="D13" s="35">
        <f>D8-D12</f>
        <v>32.457440668811614</v>
      </c>
      <c r="E13" s="2" t="s">
        <v>4</v>
      </c>
    </row>
    <row r="14" spans="2:11" x14ac:dyDescent="0.25">
      <c r="B14" s="3" t="s">
        <v>7</v>
      </c>
      <c r="C14" s="3"/>
      <c r="D14" s="33">
        <v>55</v>
      </c>
      <c r="E14" s="2" t="s">
        <v>3</v>
      </c>
    </row>
    <row r="15" spans="2:11" x14ac:dyDescent="0.25">
      <c r="B15" s="3" t="s">
        <v>0</v>
      </c>
      <c r="C15" s="3"/>
      <c r="D15" s="13">
        <v>10</v>
      </c>
      <c r="E15" s="2" t="s">
        <v>36</v>
      </c>
    </row>
    <row r="16" spans="2:11" ht="13" x14ac:dyDescent="0.3">
      <c r="B16" s="37" t="s">
        <v>20</v>
      </c>
      <c r="C16" s="37"/>
      <c r="D16" s="41">
        <f>(D15*D13/(1000*D14/100)+0.1)</f>
        <v>0.69013528488748388</v>
      </c>
      <c r="E16" s="9" t="s">
        <v>35</v>
      </c>
    </row>
    <row r="18" spans="2:5" ht="13" x14ac:dyDescent="0.3">
      <c r="B18" s="37" t="s">
        <v>22</v>
      </c>
      <c r="E18" s="2" t="s">
        <v>21</v>
      </c>
    </row>
    <row r="19" spans="2:5" x14ac:dyDescent="0.25">
      <c r="B19" s="3" t="s">
        <v>9</v>
      </c>
      <c r="D19" s="14">
        <v>5</v>
      </c>
      <c r="E19" s="2" t="s">
        <v>18</v>
      </c>
    </row>
    <row r="20" spans="2:5" x14ac:dyDescent="0.25">
      <c r="B20" s="3" t="s">
        <v>11</v>
      </c>
      <c r="D20" s="14">
        <v>5</v>
      </c>
      <c r="E20" s="2" t="s">
        <v>17</v>
      </c>
    </row>
    <row r="21" spans="2:5" x14ac:dyDescent="0.25">
      <c r="B21" s="3" t="s">
        <v>12</v>
      </c>
      <c r="D21" s="14">
        <v>5</v>
      </c>
      <c r="E21" s="2" t="s">
        <v>16</v>
      </c>
    </row>
    <row r="22" spans="2:5" x14ac:dyDescent="0.25">
      <c r="B22" s="3" t="s">
        <v>8</v>
      </c>
      <c r="D22" s="14">
        <v>3</v>
      </c>
    </row>
    <row r="23" spans="2:5" x14ac:dyDescent="0.25">
      <c r="B23" s="3" t="s">
        <v>13</v>
      </c>
      <c r="D23" s="2">
        <f>D21*D22</f>
        <v>15</v>
      </c>
      <c r="E23" s="2" t="s">
        <v>10</v>
      </c>
    </row>
    <row r="24" spans="2:5" x14ac:dyDescent="0.25">
      <c r="B24" s="3" t="s">
        <v>14</v>
      </c>
      <c r="D24" s="2">
        <f>D19+D20+D23</f>
        <v>25</v>
      </c>
      <c r="E24" s="2" t="s">
        <v>10</v>
      </c>
    </row>
    <row r="25" spans="2:5" ht="13" x14ac:dyDescent="0.3">
      <c r="B25" s="37" t="s">
        <v>15</v>
      </c>
      <c r="D25" s="41">
        <f>D15*D24/(1000*D14/100)+0.1</f>
        <v>0.55454545454545456</v>
      </c>
      <c r="E25" s="9" t="s">
        <v>35</v>
      </c>
    </row>
    <row r="26" spans="2:5" ht="13" x14ac:dyDescent="0.3">
      <c r="B26" s="37"/>
      <c r="D26" s="41"/>
      <c r="E26" s="9"/>
    </row>
    <row r="27" spans="2:5" ht="13" x14ac:dyDescent="0.3">
      <c r="B27" s="37" t="s">
        <v>45</v>
      </c>
      <c r="D27" s="11"/>
    </row>
    <row r="28" spans="2:5" x14ac:dyDescent="0.25">
      <c r="B28" s="3" t="s">
        <v>46</v>
      </c>
      <c r="D28" s="39">
        <f>D16</f>
        <v>0.69013528488748388</v>
      </c>
      <c r="E28" s="2" t="s">
        <v>49</v>
      </c>
    </row>
    <row r="29" spans="2:5" x14ac:dyDescent="0.25">
      <c r="B29" s="3" t="s">
        <v>47</v>
      </c>
      <c r="D29" s="38">
        <f>D25</f>
        <v>0.55454545454545456</v>
      </c>
      <c r="E29" s="2" t="s">
        <v>49</v>
      </c>
    </row>
    <row r="30" spans="2:5" ht="13" x14ac:dyDescent="0.3">
      <c r="B30" s="37" t="s">
        <v>48</v>
      </c>
      <c r="D30" s="40">
        <f>SUM(D28:D29)</f>
        <v>1.2446807394329384</v>
      </c>
      <c r="E30" s="9" t="s">
        <v>49</v>
      </c>
    </row>
    <row r="31" spans="2:5" x14ac:dyDescent="0.25">
      <c r="B31" s="3"/>
      <c r="D31" s="32"/>
    </row>
    <row r="32" spans="2:5" x14ac:dyDescent="0.25">
      <c r="B32" s="3"/>
      <c r="D32" s="11"/>
    </row>
    <row r="33" spans="2:4" x14ac:dyDescent="0.25">
      <c r="B33" s="3"/>
      <c r="D33" s="11"/>
    </row>
    <row r="34" spans="2:4" x14ac:dyDescent="0.25">
      <c r="B34" s="3"/>
      <c r="D34" s="2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5193B-4BA0-4437-9ECA-1A09A031475F}">
  <dimension ref="A1:L32"/>
  <sheetViews>
    <sheetView workbookViewId="0"/>
  </sheetViews>
  <sheetFormatPr defaultColWidth="9.1796875" defaultRowHeight="12.5" x14ac:dyDescent="0.25"/>
  <cols>
    <col min="1" max="1" width="24.6328125" style="2" customWidth="1"/>
    <col min="2" max="12" width="5.7265625" style="2" customWidth="1"/>
    <col min="13" max="16384" width="9.1796875" style="2"/>
  </cols>
  <sheetData>
    <row r="1" spans="1:12" ht="18" x14ac:dyDescent="0.4">
      <c r="A1" s="20" t="s">
        <v>65</v>
      </c>
      <c r="B1" s="20"/>
    </row>
    <row r="2" spans="1:12" x14ac:dyDescent="0.25"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x14ac:dyDescent="0.25">
      <c r="A3" s="3" t="s">
        <v>39</v>
      </c>
      <c r="B3" s="46">
        <v>3</v>
      </c>
      <c r="C3" s="47">
        <v>3.1</v>
      </c>
      <c r="D3" s="47">
        <v>3.2</v>
      </c>
      <c r="E3" s="47">
        <v>3.3</v>
      </c>
      <c r="F3" s="47">
        <v>3.4</v>
      </c>
      <c r="G3" s="47">
        <v>3.5</v>
      </c>
      <c r="H3" s="47">
        <v>3.6</v>
      </c>
      <c r="I3" s="47">
        <v>3.7</v>
      </c>
      <c r="J3" s="47">
        <v>3.8</v>
      </c>
      <c r="K3" s="47">
        <v>3.9</v>
      </c>
      <c r="L3" s="48">
        <v>4</v>
      </c>
    </row>
    <row r="4" spans="1:12" x14ac:dyDescent="0.25">
      <c r="A4" s="31" t="s">
        <v>63</v>
      </c>
      <c r="B4" s="4">
        <v>13</v>
      </c>
      <c r="C4" s="2">
        <v>17</v>
      </c>
      <c r="D4" s="2">
        <v>21</v>
      </c>
      <c r="E4" s="2">
        <v>26</v>
      </c>
      <c r="F4" s="2">
        <v>33</v>
      </c>
      <c r="G4" s="2">
        <v>41</v>
      </c>
      <c r="H4" s="2">
        <v>51</v>
      </c>
      <c r="I4" s="2">
        <v>64</v>
      </c>
      <c r="J4" s="2">
        <v>81</v>
      </c>
      <c r="K4" s="2">
        <v>102</v>
      </c>
      <c r="L4" s="5">
        <v>128</v>
      </c>
    </row>
    <row r="5" spans="1:12" x14ac:dyDescent="0.25">
      <c r="A5" s="42" t="s">
        <v>64</v>
      </c>
      <c r="B5" s="6">
        <v>10</v>
      </c>
      <c r="C5" s="7">
        <v>13</v>
      </c>
      <c r="D5" s="7">
        <v>16</v>
      </c>
      <c r="E5" s="7">
        <v>20</v>
      </c>
      <c r="F5" s="7">
        <v>24</v>
      </c>
      <c r="G5" s="7">
        <v>31</v>
      </c>
      <c r="H5" s="7">
        <v>38</v>
      </c>
      <c r="I5" s="7">
        <v>48</v>
      </c>
      <c r="J5" s="7">
        <v>61</v>
      </c>
      <c r="K5" s="7">
        <v>76</v>
      </c>
      <c r="L5" s="8">
        <v>96</v>
      </c>
    </row>
    <row r="7" spans="1:12" x14ac:dyDescent="0.25">
      <c r="A7" s="2" t="s">
        <v>37</v>
      </c>
    </row>
    <row r="8" spans="1:12" x14ac:dyDescent="0.25">
      <c r="A8" s="19" t="s">
        <v>38</v>
      </c>
    </row>
    <row r="9" spans="1:12" x14ac:dyDescent="0.25"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</row>
    <row r="10" spans="1:12" x14ac:dyDescent="0.25"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</row>
    <row r="15" spans="1:12" x14ac:dyDescent="0.25"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</row>
    <row r="16" spans="1:12" ht="13" x14ac:dyDescent="0.3">
      <c r="B16" s="30"/>
      <c r="C16" s="29"/>
      <c r="D16" s="29"/>
      <c r="E16" s="29"/>
      <c r="F16" s="29"/>
      <c r="G16" s="29"/>
      <c r="H16" s="29"/>
      <c r="I16" s="29"/>
      <c r="J16" s="29"/>
      <c r="K16" s="29"/>
      <c r="L16" s="29"/>
    </row>
    <row r="19" spans="2:12" x14ac:dyDescent="0.25"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</row>
    <row r="20" spans="2:12" ht="13" x14ac:dyDescent="0.3">
      <c r="B20" s="30"/>
      <c r="C20" s="29"/>
      <c r="D20" s="29"/>
      <c r="E20" s="29"/>
      <c r="F20" s="29"/>
      <c r="G20" s="29"/>
      <c r="H20" s="29"/>
      <c r="I20" s="29"/>
      <c r="J20" s="29"/>
      <c r="K20" s="29"/>
      <c r="L20" s="29"/>
    </row>
    <row r="23" spans="2:12" x14ac:dyDescent="0.25"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</row>
    <row r="24" spans="2:12" x14ac:dyDescent="0.25"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</row>
    <row r="27" spans="2:12" x14ac:dyDescent="0.25"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</row>
    <row r="28" spans="2:12" x14ac:dyDescent="0.25"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</row>
    <row r="31" spans="2:12" x14ac:dyDescent="0.25"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</row>
    <row r="32" spans="2:12" x14ac:dyDescent="0.25"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</row>
  </sheetData>
  <hyperlinks>
    <hyperlink ref="A8" r:id="rId1" xr:uid="{6E0D8BCD-BE58-4525-8F9E-4454137F8A0E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BE857F-536B-4956-A6D8-56E44C58C864}">
  <dimension ref="A1:E49"/>
  <sheetViews>
    <sheetView workbookViewId="0"/>
  </sheetViews>
  <sheetFormatPr defaultColWidth="9.1796875" defaultRowHeight="12.5" x14ac:dyDescent="0.25"/>
  <cols>
    <col min="1" max="1" width="42.26953125" style="2" customWidth="1"/>
    <col min="2" max="2" width="1.54296875" style="2" customWidth="1"/>
    <col min="3" max="3" width="6.1796875" style="2" customWidth="1"/>
    <col min="4" max="4" width="5" style="2" customWidth="1"/>
    <col min="5" max="16384" width="9.1796875" style="2"/>
  </cols>
  <sheetData>
    <row r="1" spans="1:4" ht="18" x14ac:dyDescent="0.4">
      <c r="A1" s="1" t="s">
        <v>76</v>
      </c>
      <c r="B1" s="9"/>
    </row>
    <row r="3" spans="1:4" ht="13" x14ac:dyDescent="0.3">
      <c r="A3" s="2" t="s">
        <v>68</v>
      </c>
    </row>
    <row r="4" spans="1:4" x14ac:dyDescent="0.25">
      <c r="A4" s="2" t="s">
        <v>69</v>
      </c>
      <c r="D4" s="19"/>
    </row>
    <row r="6" spans="1:4" ht="13" x14ac:dyDescent="0.3">
      <c r="A6" s="10" t="s">
        <v>33</v>
      </c>
    </row>
    <row r="7" spans="1:4" x14ac:dyDescent="0.25">
      <c r="A7" s="12" t="s">
        <v>70</v>
      </c>
      <c r="B7" s="3"/>
      <c r="C7" s="11"/>
    </row>
    <row r="8" spans="1:4" x14ac:dyDescent="0.25">
      <c r="A8" s="12" t="s">
        <v>74</v>
      </c>
      <c r="B8" s="3"/>
      <c r="C8" s="11"/>
    </row>
    <row r="9" spans="1:4" x14ac:dyDescent="0.25">
      <c r="A9" s="12" t="s">
        <v>71</v>
      </c>
      <c r="B9" s="3"/>
      <c r="C9" s="11"/>
    </row>
    <row r="10" spans="1:4" x14ac:dyDescent="0.25">
      <c r="A10" s="12" t="s">
        <v>72</v>
      </c>
      <c r="B10" s="3"/>
      <c r="C10" s="11"/>
    </row>
    <row r="11" spans="1:4" x14ac:dyDescent="0.25">
      <c r="A11" s="12" t="s">
        <v>73</v>
      </c>
      <c r="B11" s="3"/>
      <c r="C11" s="11"/>
      <c r="D11" s="12"/>
    </row>
    <row r="13" spans="1:4" ht="13" x14ac:dyDescent="0.3">
      <c r="A13" s="10" t="s">
        <v>53</v>
      </c>
      <c r="B13" s="3"/>
      <c r="C13" s="11"/>
    </row>
    <row r="14" spans="1:4" x14ac:dyDescent="0.25">
      <c r="A14" s="12" t="s">
        <v>23</v>
      </c>
    </row>
    <row r="15" spans="1:4" x14ac:dyDescent="0.25">
      <c r="A15" s="12" t="s">
        <v>75</v>
      </c>
    </row>
    <row r="16" spans="1:4" x14ac:dyDescent="0.25">
      <c r="A16" s="12" t="s">
        <v>51</v>
      </c>
    </row>
    <row r="17" spans="1:5" x14ac:dyDescent="0.25">
      <c r="A17" s="12" t="s">
        <v>52</v>
      </c>
    </row>
    <row r="18" spans="1:5" x14ac:dyDescent="0.25">
      <c r="A18" s="12" t="s">
        <v>24</v>
      </c>
    </row>
    <row r="20" spans="1:5" ht="13" x14ac:dyDescent="0.3">
      <c r="A20" s="9" t="s">
        <v>54</v>
      </c>
    </row>
    <row r="21" spans="1:5" x14ac:dyDescent="0.25">
      <c r="A21" s="2" t="s">
        <v>55</v>
      </c>
    </row>
    <row r="22" spans="1:5" x14ac:dyDescent="0.25">
      <c r="A22" s="19" t="s">
        <v>56</v>
      </c>
    </row>
    <row r="24" spans="1:5" ht="13" x14ac:dyDescent="0.3">
      <c r="A24" s="9" t="s">
        <v>25</v>
      </c>
      <c r="D24" s="3"/>
      <c r="E24" s="19"/>
    </row>
    <row r="25" spans="1:5" x14ac:dyDescent="0.25">
      <c r="A25" s="2" t="s">
        <v>62</v>
      </c>
      <c r="E25" s="19"/>
    </row>
    <row r="26" spans="1:5" x14ac:dyDescent="0.25">
      <c r="A26" s="19" t="s">
        <v>31</v>
      </c>
      <c r="E26" s="19"/>
    </row>
    <row r="27" spans="1:5" x14ac:dyDescent="0.25">
      <c r="A27" s="19" t="s">
        <v>38</v>
      </c>
      <c r="E27" s="19"/>
    </row>
    <row r="28" spans="1:5" ht="13" x14ac:dyDescent="0.3">
      <c r="A28" s="9"/>
      <c r="E28" s="19"/>
    </row>
    <row r="29" spans="1:5" x14ac:dyDescent="0.25">
      <c r="A29" s="2" t="s">
        <v>32</v>
      </c>
    </row>
    <row r="30" spans="1:5" ht="24" x14ac:dyDescent="0.35">
      <c r="A30" s="15" t="s">
        <v>30</v>
      </c>
      <c r="B30" s="16" t="s">
        <v>28</v>
      </c>
      <c r="C30" s="17" t="s">
        <v>29</v>
      </c>
      <c r="D30" s="18" t="s">
        <v>26</v>
      </c>
      <c r="E30" s="16" t="s">
        <v>27</v>
      </c>
    </row>
    <row r="32" spans="1:5" ht="13" x14ac:dyDescent="0.3">
      <c r="A32" s="9" t="s">
        <v>67</v>
      </c>
    </row>
    <row r="33" spans="1:2" x14ac:dyDescent="0.25">
      <c r="A33" s="2" t="s">
        <v>57</v>
      </c>
    </row>
    <row r="34" spans="1:2" x14ac:dyDescent="0.25">
      <c r="A34" s="2" t="s">
        <v>58</v>
      </c>
    </row>
    <row r="35" spans="1:2" x14ac:dyDescent="0.25">
      <c r="A35" s="43" t="s">
        <v>59</v>
      </c>
    </row>
    <row r="36" spans="1:2" ht="15.5" x14ac:dyDescent="0.4">
      <c r="A36" s="44" t="s">
        <v>61</v>
      </c>
    </row>
    <row r="37" spans="1:2" x14ac:dyDescent="0.25">
      <c r="A37" s="44" t="s">
        <v>60</v>
      </c>
    </row>
    <row r="39" spans="1:2" ht="13" x14ac:dyDescent="0.3">
      <c r="A39" s="9" t="s">
        <v>82</v>
      </c>
    </row>
    <row r="40" spans="1:2" x14ac:dyDescent="0.25">
      <c r="A40" s="45" t="s">
        <v>78</v>
      </c>
    </row>
    <row r="42" spans="1:2" x14ac:dyDescent="0.25">
      <c r="A42" s="45" t="s">
        <v>79</v>
      </c>
    </row>
    <row r="43" spans="1:2" x14ac:dyDescent="0.25">
      <c r="A43" s="2" t="s">
        <v>80</v>
      </c>
    </row>
    <row r="44" spans="1:2" x14ac:dyDescent="0.25">
      <c r="A44" s="2" t="s">
        <v>81</v>
      </c>
    </row>
    <row r="45" spans="1:2" x14ac:dyDescent="0.25">
      <c r="A45" s="19" t="s">
        <v>83</v>
      </c>
      <c r="B45" s="19"/>
    </row>
    <row r="47" spans="1:2" x14ac:dyDescent="0.25">
      <c r="A47" s="45" t="s">
        <v>84</v>
      </c>
    </row>
    <row r="48" spans="1:2" x14ac:dyDescent="0.25">
      <c r="A48" s="19" t="s">
        <v>85</v>
      </c>
    </row>
    <row r="49" spans="1:1" x14ac:dyDescent="0.25">
      <c r="A49" s="2" t="s">
        <v>86</v>
      </c>
    </row>
  </sheetData>
  <hyperlinks>
    <hyperlink ref="A22" r:id="rId1" xr:uid="{5C1269B9-FFC1-4DA3-A6D1-D4B83394CBE0}"/>
    <hyperlink ref="A26" r:id="rId2" xr:uid="{6E9A5BD4-5199-41C9-BA59-A6EC3F028B42}"/>
    <hyperlink ref="A27" r:id="rId3" xr:uid="{DDD1CAAD-AAFE-415B-874D-16359C72A63C}"/>
    <hyperlink ref="A45" r:id="rId4" xr:uid="{FF92DC6F-E064-4EFD-A4A6-E1BC386C88F1}"/>
    <hyperlink ref="A48" r:id="rId5" xr:uid="{CE880868-8971-4D16-B4A7-9AB190077E06}"/>
  </hyperlinks>
  <pageMargins left="0.7" right="0.7" top="0.75" bottom="0.75" header="0.3" footer="0.3"/>
  <pageSetup paperSize="9" orientation="portrait" horizontalDpi="0" verticalDpi="0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Calculator</vt:lpstr>
      <vt:lpstr>Tabel</vt:lpstr>
      <vt:lpstr>Toelichtingen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Siem Zwaard</dc:creator>
  <cp:lastModifiedBy>Siem Zwaard</cp:lastModifiedBy>
  <dcterms:created xsi:type="dcterms:W3CDTF">2019-12-25T21:47:21Z</dcterms:created>
  <dcterms:modified xsi:type="dcterms:W3CDTF">2023-08-28T20:24:19Z</dcterms:modified>
</cp:coreProperties>
</file>